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5895" tabRatio="721" activeTab="0"/>
  </bookViews>
  <sheets>
    <sheet name="Datos" sheetId="1" r:id="rId1"/>
    <sheet name="Atenuaciones de los componentes" sheetId="2" r:id="rId2"/>
    <sheet name="Resultados At x planta" sheetId="3" r:id="rId3"/>
    <sheet name="Señal Salida Amplificador" sheetId="4" r:id="rId4"/>
    <sheet name="Antenas" sheetId="5" r:id="rId5"/>
  </sheets>
  <definedNames/>
  <calcPr fullCalcOnLoad="1"/>
</workbook>
</file>

<file path=xl/sharedStrings.xml><?xml version="1.0" encoding="utf-8"?>
<sst xmlns="http://schemas.openxmlformats.org/spreadsheetml/2006/main" count="160" uniqueCount="48">
  <si>
    <t>Nº Plantas Edificio</t>
  </si>
  <si>
    <t>Altura de las plantas</t>
  </si>
  <si>
    <t>m (cabecera a red)</t>
  </si>
  <si>
    <t>m</t>
  </si>
  <si>
    <t>TIPO</t>
  </si>
  <si>
    <t>Banda</t>
  </si>
  <si>
    <t>Banda I</t>
  </si>
  <si>
    <t>Banda II</t>
  </si>
  <si>
    <t>Banda III</t>
  </si>
  <si>
    <t>Banda IV</t>
  </si>
  <si>
    <t>T</t>
  </si>
  <si>
    <t>Derivación</t>
  </si>
  <si>
    <t>Paso</t>
  </si>
  <si>
    <t>A</t>
  </si>
  <si>
    <t>B</t>
  </si>
  <si>
    <t>Cable</t>
  </si>
  <si>
    <t>Atenuación (dB)</t>
  </si>
  <si>
    <t>Atenuacion (dB)</t>
  </si>
  <si>
    <t>I</t>
  </si>
  <si>
    <t>II</t>
  </si>
  <si>
    <t>III</t>
  </si>
  <si>
    <t>IV</t>
  </si>
  <si>
    <t>V</t>
  </si>
  <si>
    <t>Derivador</t>
  </si>
  <si>
    <t xml:space="preserve">Toma </t>
  </si>
  <si>
    <t>Total</t>
  </si>
  <si>
    <t>Toma (dB)</t>
  </si>
  <si>
    <t>Primera Planta</t>
  </si>
  <si>
    <t>Segunda Planta</t>
  </si>
  <si>
    <t>Tercera Planta</t>
  </si>
  <si>
    <t>Cuarta Planta</t>
  </si>
  <si>
    <t>Quinta Planta</t>
  </si>
  <si>
    <t>Sexta Planta</t>
  </si>
  <si>
    <t xml:space="preserve">      Atenuaciones</t>
  </si>
  <si>
    <t>m (deriv a toma)</t>
  </si>
  <si>
    <t>Adaptador Imped</t>
  </si>
  <si>
    <t>Ganancia Min</t>
  </si>
  <si>
    <t>Ganancia Recomendada</t>
  </si>
  <si>
    <t>V entrada (uV)</t>
  </si>
  <si>
    <t>Señal Recibida (dBuV)</t>
  </si>
  <si>
    <t>Banda V</t>
  </si>
  <si>
    <t>Atenuación Max (dB)</t>
  </si>
  <si>
    <t>Señal Mín Toma (dBµV)</t>
  </si>
  <si>
    <t>Salida Min Amplificador (dBµV)</t>
  </si>
  <si>
    <t>dBµV</t>
  </si>
  <si>
    <t>m (Cable antena a cabecera)</t>
  </si>
  <si>
    <t>µV</t>
  </si>
  <si>
    <t>Está puesto para que las atenuaciones las calcule con el derivador tipo B, si se quiere se puede cambiar al tipo A o sustituir los valores de A en 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</si>
</sst>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" fillId="2" borderId="19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3" borderId="22" xfId="0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1" fillId="2" borderId="22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4" borderId="13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E14"/>
  <sheetViews>
    <sheetView tabSelected="1" workbookViewId="0" topLeftCell="A1">
      <selection activeCell="F7" sqref="F7"/>
    </sheetView>
  </sheetViews>
  <sheetFormatPr defaultColWidth="11.421875" defaultRowHeight="12.75"/>
  <cols>
    <col min="1" max="1" width="6.28125" style="0" customWidth="1"/>
    <col min="2" max="2" width="27.28125" style="0" customWidth="1"/>
    <col min="3" max="3" width="9.140625" style="0" customWidth="1"/>
    <col min="4" max="4" width="5.140625" style="0" customWidth="1"/>
  </cols>
  <sheetData>
    <row r="1" ht="13.5" thickBot="1"/>
    <row r="2" spans="2:4" ht="13.5" thickBot="1">
      <c r="B2" s="11" t="s">
        <v>0</v>
      </c>
      <c r="C2" s="40">
        <v>6</v>
      </c>
      <c r="D2" s="68"/>
    </row>
    <row r="3" spans="2:4" ht="13.5" thickBot="1">
      <c r="B3" s="41" t="s">
        <v>1</v>
      </c>
      <c r="C3" s="7">
        <v>3</v>
      </c>
      <c r="D3" s="69" t="s">
        <v>3</v>
      </c>
    </row>
    <row r="4" spans="2:4" ht="13.5" thickBot="1">
      <c r="B4" s="11" t="s">
        <v>2</v>
      </c>
      <c r="C4" s="40">
        <v>5</v>
      </c>
      <c r="D4" s="68" t="s">
        <v>3</v>
      </c>
    </row>
    <row r="5" spans="2:4" ht="13.5" thickBot="1">
      <c r="B5" s="11" t="s">
        <v>34</v>
      </c>
      <c r="C5" s="42">
        <v>8</v>
      </c>
      <c r="D5" s="68" t="s">
        <v>3</v>
      </c>
    </row>
    <row r="6" ht="12.75">
      <c r="D6" s="17"/>
    </row>
    <row r="7" ht="13.5" thickBot="1">
      <c r="D7" s="17"/>
    </row>
    <row r="8" spans="2:4" ht="13.5" thickBot="1">
      <c r="B8" s="60" t="s">
        <v>38</v>
      </c>
      <c r="C8" s="58">
        <v>500</v>
      </c>
      <c r="D8" s="70" t="s">
        <v>46</v>
      </c>
    </row>
    <row r="9" spans="2:4" ht="13.5" thickBot="1">
      <c r="B9" s="61" t="s">
        <v>45</v>
      </c>
      <c r="C9" s="42">
        <v>10</v>
      </c>
      <c r="D9" s="68" t="s">
        <v>3</v>
      </c>
    </row>
    <row r="10" spans="2:5" ht="13.5" thickBot="1">
      <c r="B10" s="62" t="s">
        <v>39</v>
      </c>
      <c r="C10" s="59">
        <v>53</v>
      </c>
      <c r="D10" s="71" t="s">
        <v>44</v>
      </c>
      <c r="E10" s="63" t="s">
        <v>6</v>
      </c>
    </row>
    <row r="11" spans="3:5" ht="13.5" thickBot="1">
      <c r="C11" s="65">
        <v>53</v>
      </c>
      <c r="D11" s="68" t="s">
        <v>44</v>
      </c>
      <c r="E11" s="64" t="s">
        <v>7</v>
      </c>
    </row>
    <row r="12" spans="3:5" ht="13.5" thickBot="1">
      <c r="C12" s="65">
        <v>53</v>
      </c>
      <c r="D12" s="68" t="s">
        <v>44</v>
      </c>
      <c r="E12" s="63" t="s">
        <v>8</v>
      </c>
    </row>
    <row r="13" spans="3:5" ht="13.5" thickBot="1">
      <c r="C13" s="65">
        <v>53</v>
      </c>
      <c r="D13" s="68" t="s">
        <v>44</v>
      </c>
      <c r="E13" s="64" t="s">
        <v>9</v>
      </c>
    </row>
    <row r="14" spans="3:5" ht="13.5" thickBot="1">
      <c r="C14" s="65">
        <v>53</v>
      </c>
      <c r="D14" s="68" t="s">
        <v>44</v>
      </c>
      <c r="E14" s="63" t="s">
        <v>40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G19"/>
  <sheetViews>
    <sheetView workbookViewId="0" topLeftCell="A1">
      <selection activeCell="I14" sqref="I14"/>
    </sheetView>
  </sheetViews>
  <sheetFormatPr defaultColWidth="11.421875" defaultRowHeight="12.75"/>
  <cols>
    <col min="2" max="2" width="16.421875" style="0" customWidth="1"/>
  </cols>
  <sheetData>
    <row r="1" ht="13.5" thickBot="1"/>
    <row r="2" spans="2:7" ht="13.5" thickBot="1">
      <c r="B2" s="11" t="s">
        <v>4</v>
      </c>
      <c r="C2" s="12" t="s">
        <v>10</v>
      </c>
      <c r="D2" s="13" t="s">
        <v>13</v>
      </c>
      <c r="E2" s="14" t="s">
        <v>13</v>
      </c>
      <c r="F2" s="13" t="s">
        <v>14</v>
      </c>
      <c r="G2" s="15" t="s">
        <v>14</v>
      </c>
    </row>
    <row r="3" spans="2:7" ht="13.5" thickBot="1">
      <c r="B3" s="28" t="s">
        <v>17</v>
      </c>
      <c r="C3" s="29" t="s">
        <v>11</v>
      </c>
      <c r="D3" s="30" t="s">
        <v>12</v>
      </c>
      <c r="E3" s="29" t="s">
        <v>11</v>
      </c>
      <c r="F3" s="30" t="s">
        <v>12</v>
      </c>
      <c r="G3" s="31" t="s">
        <v>11</v>
      </c>
    </row>
    <row r="4" spans="2:7" ht="13.5" thickBot="1">
      <c r="B4" s="32" t="s">
        <v>6</v>
      </c>
      <c r="C4" s="33">
        <v>10</v>
      </c>
      <c r="D4" s="34">
        <v>0.9</v>
      </c>
      <c r="E4" s="33">
        <v>18</v>
      </c>
      <c r="F4" s="34">
        <v>0.5</v>
      </c>
      <c r="G4" s="35">
        <v>22</v>
      </c>
    </row>
    <row r="5" spans="2:7" ht="13.5" thickBot="1">
      <c r="B5" s="36" t="s">
        <v>7</v>
      </c>
      <c r="C5" s="37">
        <v>10</v>
      </c>
      <c r="D5" s="38">
        <v>0.9</v>
      </c>
      <c r="E5" s="37">
        <v>18</v>
      </c>
      <c r="F5" s="38">
        <v>0.5</v>
      </c>
      <c r="G5" s="39">
        <v>22</v>
      </c>
    </row>
    <row r="6" spans="2:7" ht="13.5" thickBot="1">
      <c r="B6" s="32" t="s">
        <v>8</v>
      </c>
      <c r="C6" s="33">
        <v>10</v>
      </c>
      <c r="D6" s="34">
        <v>1</v>
      </c>
      <c r="E6" s="33">
        <v>18</v>
      </c>
      <c r="F6" s="34">
        <v>0.8</v>
      </c>
      <c r="G6" s="35">
        <v>20</v>
      </c>
    </row>
    <row r="7" spans="2:7" ht="13.5" thickBot="1">
      <c r="B7" s="36" t="s">
        <v>9</v>
      </c>
      <c r="C7" s="37">
        <v>10</v>
      </c>
      <c r="D7" s="38">
        <v>3.5</v>
      </c>
      <c r="E7" s="37">
        <v>15</v>
      </c>
      <c r="F7" s="38">
        <v>1.5</v>
      </c>
      <c r="G7" s="39">
        <v>20</v>
      </c>
    </row>
    <row r="8" spans="2:7" ht="13.5" thickBot="1">
      <c r="B8" s="32" t="s">
        <v>40</v>
      </c>
      <c r="C8" s="33">
        <v>10</v>
      </c>
      <c r="D8" s="34">
        <v>4</v>
      </c>
      <c r="E8" s="33">
        <v>14</v>
      </c>
      <c r="F8" s="34">
        <v>2</v>
      </c>
      <c r="G8" s="35">
        <v>20</v>
      </c>
    </row>
    <row r="10" ht="12.75">
      <c r="A10" s="72" t="s">
        <v>47</v>
      </c>
    </row>
    <row r="11" ht="13.5" thickBot="1"/>
    <row r="12" spans="2:7" ht="13.5" thickBot="1">
      <c r="B12" s="17" t="s">
        <v>15</v>
      </c>
      <c r="C12" s="8" t="s">
        <v>6</v>
      </c>
      <c r="D12" s="9" t="s">
        <v>7</v>
      </c>
      <c r="E12" s="9" t="s">
        <v>8</v>
      </c>
      <c r="F12" s="9" t="s">
        <v>9</v>
      </c>
      <c r="G12" s="10" t="s">
        <v>9</v>
      </c>
    </row>
    <row r="13" spans="2:7" ht="13.5" thickBot="1">
      <c r="B13" s="16" t="s">
        <v>16</v>
      </c>
      <c r="C13" s="3">
        <v>0.043</v>
      </c>
      <c r="D13" s="1">
        <v>0.058</v>
      </c>
      <c r="E13" s="1">
        <v>0.086</v>
      </c>
      <c r="F13" s="1">
        <v>0.16</v>
      </c>
      <c r="G13" s="2">
        <v>0.19</v>
      </c>
    </row>
    <row r="14" ht="13.5" thickBot="1"/>
    <row r="15" spans="2:7" ht="13.5" thickBot="1">
      <c r="B15" s="17" t="s">
        <v>26</v>
      </c>
      <c r="C15" s="8" t="s">
        <v>6</v>
      </c>
      <c r="D15" s="9" t="s">
        <v>7</v>
      </c>
      <c r="E15" s="9" t="s">
        <v>8</v>
      </c>
      <c r="F15" s="9" t="s">
        <v>9</v>
      </c>
      <c r="G15" s="10" t="s">
        <v>9</v>
      </c>
    </row>
    <row r="16" spans="2:7" ht="13.5" thickBot="1">
      <c r="B16" s="16" t="s">
        <v>16</v>
      </c>
      <c r="C16" s="3">
        <v>0.5</v>
      </c>
      <c r="D16" s="1">
        <v>0.5</v>
      </c>
      <c r="E16" s="1">
        <v>0.5</v>
      </c>
      <c r="F16" s="1">
        <v>0.5</v>
      </c>
      <c r="G16" s="2">
        <v>0.5</v>
      </c>
    </row>
    <row r="17" ht="13.5" thickBot="1"/>
    <row r="18" spans="2:7" ht="13.5" thickBot="1">
      <c r="B18" s="17" t="s">
        <v>35</v>
      </c>
      <c r="C18" s="8" t="s">
        <v>6</v>
      </c>
      <c r="D18" s="9" t="s">
        <v>7</v>
      </c>
      <c r="E18" s="9" t="s">
        <v>8</v>
      </c>
      <c r="F18" s="9" t="s">
        <v>9</v>
      </c>
      <c r="G18" s="10" t="s">
        <v>9</v>
      </c>
    </row>
    <row r="19" spans="2:7" ht="13.5" thickBot="1">
      <c r="B19" s="16" t="s">
        <v>16</v>
      </c>
      <c r="C19" s="3">
        <v>0.8</v>
      </c>
      <c r="D19" s="1">
        <v>0.8</v>
      </c>
      <c r="E19" s="1">
        <v>0.8</v>
      </c>
      <c r="F19" s="1">
        <v>0.8</v>
      </c>
      <c r="G19" s="2">
        <v>0.8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2:H53"/>
  <sheetViews>
    <sheetView workbookViewId="0" topLeftCell="A1">
      <selection activeCell="G9" sqref="G9"/>
    </sheetView>
  </sheetViews>
  <sheetFormatPr defaultColWidth="11.421875" defaultRowHeight="12.75"/>
  <cols>
    <col min="1" max="1" width="4.421875" style="0" customWidth="1"/>
    <col min="2" max="2" width="17.57421875" style="0" customWidth="1"/>
    <col min="9" max="9" width="2.140625" style="0" customWidth="1"/>
  </cols>
  <sheetData>
    <row r="1" ht="13.5" thickBot="1"/>
    <row r="2" spans="2:8" ht="13.5" thickBot="1">
      <c r="B2" s="50" t="s">
        <v>27</v>
      </c>
      <c r="C2" s="4"/>
      <c r="D2" s="4"/>
      <c r="E2" s="51" t="s">
        <v>33</v>
      </c>
      <c r="F2" s="4"/>
      <c r="G2" s="4"/>
      <c r="H2" s="5"/>
    </row>
    <row r="3" spans="3:8" ht="13.5" thickBot="1">
      <c r="C3" s="47" t="s">
        <v>5</v>
      </c>
      <c r="D3" s="29" t="s">
        <v>15</v>
      </c>
      <c r="E3" s="29" t="s">
        <v>23</v>
      </c>
      <c r="F3" s="29" t="s">
        <v>12</v>
      </c>
      <c r="G3" s="48" t="s">
        <v>24</v>
      </c>
      <c r="H3" s="49" t="s">
        <v>25</v>
      </c>
    </row>
    <row r="4" spans="3:8" ht="13.5" thickBot="1">
      <c r="C4" s="46" t="s">
        <v>18</v>
      </c>
      <c r="D4" s="52">
        <f>((Datos!$C$2*Datos!$C$3)+Datos!$C$4+Datos!$C$5)*'Atenuaciones de los componentes'!C13</f>
        <v>1.333</v>
      </c>
      <c r="E4" s="67">
        <f>'Atenuaciones de los componentes'!$G$4</f>
        <v>22</v>
      </c>
      <c r="F4" s="52">
        <f>(Datos!$C$2-1)*'Atenuaciones de los componentes'!F4</f>
        <v>2.5</v>
      </c>
      <c r="G4" s="53">
        <f>'Atenuaciones de los componentes'!C16</f>
        <v>0.5</v>
      </c>
      <c r="H4" s="44">
        <f>SUM(D4:G4)</f>
        <v>26.333</v>
      </c>
    </row>
    <row r="5" spans="3:8" ht="13.5" thickBot="1">
      <c r="C5" s="47" t="s">
        <v>19</v>
      </c>
      <c r="D5" s="54">
        <f>((Datos!$C$2*Datos!$C$3)+Datos!$C$4+Datos!$C$5)*'Atenuaciones de los componentes'!D13</f>
        <v>1.798</v>
      </c>
      <c r="E5" s="54">
        <f>'Atenuaciones de los componentes'!G5</f>
        <v>22</v>
      </c>
      <c r="F5" s="54">
        <f>(Datos!$C$2-1)*'Atenuaciones de los componentes'!F5</f>
        <v>2.5</v>
      </c>
      <c r="G5" s="55">
        <f>'Atenuaciones de los componentes'!D16</f>
        <v>0.5</v>
      </c>
      <c r="H5" s="45">
        <f>SUM(D5:G5)</f>
        <v>26.798000000000002</v>
      </c>
    </row>
    <row r="6" spans="3:8" ht="13.5" thickBot="1">
      <c r="C6" s="46" t="s">
        <v>20</v>
      </c>
      <c r="D6" s="52">
        <f>((Datos!$C$2*Datos!$C$3)+Datos!$C$4+Datos!$C$5)*'Atenuaciones de los componentes'!E13</f>
        <v>2.666</v>
      </c>
      <c r="E6" s="52">
        <f>'Atenuaciones de los componentes'!G6</f>
        <v>20</v>
      </c>
      <c r="F6" s="52">
        <f>(Datos!$C$2-1)*'Atenuaciones de los componentes'!F6</f>
        <v>4</v>
      </c>
      <c r="G6" s="53">
        <f>'Atenuaciones de los componentes'!E16</f>
        <v>0.5</v>
      </c>
      <c r="H6" s="44">
        <f>SUM(D6:G6)</f>
        <v>27.166</v>
      </c>
    </row>
    <row r="7" spans="3:8" ht="13.5" thickBot="1">
      <c r="C7" s="47" t="s">
        <v>21</v>
      </c>
      <c r="D7" s="54">
        <f>((Datos!$C$2*Datos!$C$3)+Datos!$C$4+Datos!$C$5)*'Atenuaciones de los componentes'!F13</f>
        <v>4.96</v>
      </c>
      <c r="E7" s="54">
        <f>'Atenuaciones de los componentes'!G7</f>
        <v>20</v>
      </c>
      <c r="F7" s="54">
        <f>(Datos!$C$2-1)*'Atenuaciones de los componentes'!F7</f>
        <v>7.5</v>
      </c>
      <c r="G7" s="55">
        <f>'Atenuaciones de los componentes'!F16</f>
        <v>0.5</v>
      </c>
      <c r="H7" s="45">
        <f>SUM(D7:G7)</f>
        <v>32.96</v>
      </c>
    </row>
    <row r="8" spans="3:8" ht="13.5" thickBot="1">
      <c r="C8" s="46" t="s">
        <v>22</v>
      </c>
      <c r="D8" s="52">
        <f>((Datos!$C$2*Datos!$C$3)+Datos!$C$4+Datos!$C$5)*'Atenuaciones de los componentes'!G13</f>
        <v>5.89</v>
      </c>
      <c r="E8" s="52">
        <f>'Atenuaciones de los componentes'!G8</f>
        <v>20</v>
      </c>
      <c r="F8" s="52">
        <f>(Datos!$C$2-1)*'Atenuaciones de los componentes'!F8</f>
        <v>10</v>
      </c>
      <c r="G8" s="53">
        <f>'Atenuaciones de los componentes'!G16</f>
        <v>0.5</v>
      </c>
      <c r="H8" s="44">
        <f>SUM(D8:G8)</f>
        <v>36.39</v>
      </c>
    </row>
    <row r="9" ht="12.75">
      <c r="F9" s="6"/>
    </row>
    <row r="10" ht="13.5" thickBot="1"/>
    <row r="11" spans="2:8" ht="13.5" thickBot="1">
      <c r="B11" s="50" t="s">
        <v>28</v>
      </c>
      <c r="C11" s="4"/>
      <c r="D11" s="4"/>
      <c r="E11" s="51" t="s">
        <v>33</v>
      </c>
      <c r="F11" s="4"/>
      <c r="G11" s="4"/>
      <c r="H11" s="5"/>
    </row>
    <row r="12" spans="3:8" ht="13.5" thickBot="1">
      <c r="C12" s="47" t="s">
        <v>5</v>
      </c>
      <c r="D12" s="29" t="s">
        <v>15</v>
      </c>
      <c r="E12" s="29" t="s">
        <v>23</v>
      </c>
      <c r="F12" s="29" t="s">
        <v>12</v>
      </c>
      <c r="G12" s="48" t="s">
        <v>24</v>
      </c>
      <c r="H12" s="49" t="s">
        <v>25</v>
      </c>
    </row>
    <row r="13" spans="3:8" ht="13.5" thickBot="1">
      <c r="C13" s="46" t="s">
        <v>18</v>
      </c>
      <c r="D13" s="52">
        <f>(((Datos!$C$2-1)*Datos!$C$3)+Datos!$C$4+Datos!$C$5)*'Atenuaciones de los componentes'!C13</f>
        <v>1.204</v>
      </c>
      <c r="E13" s="52">
        <f>'Atenuaciones de los componentes'!G4</f>
        <v>22</v>
      </c>
      <c r="F13" s="52">
        <f>(Datos!$C$2-2)*'Atenuaciones de los componentes'!F4</f>
        <v>2</v>
      </c>
      <c r="G13" s="53">
        <f>'Atenuaciones de los componentes'!C16</f>
        <v>0.5</v>
      </c>
      <c r="H13" s="44">
        <f>SUM(D13:G13)</f>
        <v>25.704</v>
      </c>
    </row>
    <row r="14" spans="3:8" ht="13.5" thickBot="1">
      <c r="C14" s="47" t="s">
        <v>19</v>
      </c>
      <c r="D14" s="54">
        <f>(((Datos!$C$2-1)*Datos!$C$3)+Datos!$C$4+Datos!$C$5)*'Atenuaciones de los componentes'!D13</f>
        <v>1.624</v>
      </c>
      <c r="E14" s="54">
        <f>'Atenuaciones de los componentes'!G5</f>
        <v>22</v>
      </c>
      <c r="F14" s="54">
        <f>(Datos!$C$2-2)*'Atenuaciones de los componentes'!F5</f>
        <v>2</v>
      </c>
      <c r="G14" s="55">
        <f>'Atenuaciones de los componentes'!D16</f>
        <v>0.5</v>
      </c>
      <c r="H14" s="45">
        <f>SUM(D14:G14)</f>
        <v>26.124</v>
      </c>
    </row>
    <row r="15" spans="3:8" ht="13.5" thickBot="1">
      <c r="C15" s="46" t="s">
        <v>20</v>
      </c>
      <c r="D15" s="52">
        <f>(((Datos!$C$2-1)*Datos!$C$3)+Datos!$C$4+Datos!$C$5)*'Atenuaciones de los componentes'!E13</f>
        <v>2.408</v>
      </c>
      <c r="E15" s="52">
        <f>'Atenuaciones de los componentes'!G6</f>
        <v>20</v>
      </c>
      <c r="F15" s="52">
        <f>(Datos!$C$2-2)*'Atenuaciones de los componentes'!F6</f>
        <v>3.2</v>
      </c>
      <c r="G15" s="53">
        <f>'Atenuaciones de los componentes'!E16</f>
        <v>0.5</v>
      </c>
      <c r="H15" s="44">
        <f>SUM(D15:G15)</f>
        <v>26.108</v>
      </c>
    </row>
    <row r="16" spans="3:8" ht="13.5" thickBot="1">
      <c r="C16" s="47" t="s">
        <v>21</v>
      </c>
      <c r="D16" s="54">
        <f>(((Datos!$C$2-1)*Datos!$C$3)+Datos!$C$4+Datos!$C$5)*'Atenuaciones de los componentes'!F13</f>
        <v>4.48</v>
      </c>
      <c r="E16" s="54">
        <f>'Atenuaciones de los componentes'!G7</f>
        <v>20</v>
      </c>
      <c r="F16" s="54">
        <f>(Datos!$C$2-2)*'Atenuaciones de los componentes'!F7</f>
        <v>6</v>
      </c>
      <c r="G16" s="55">
        <f>'Atenuaciones de los componentes'!F16</f>
        <v>0.5</v>
      </c>
      <c r="H16" s="45">
        <f>SUM(D16:G16)</f>
        <v>30.98</v>
      </c>
    </row>
    <row r="17" spans="3:8" ht="13.5" thickBot="1">
      <c r="C17" s="46" t="s">
        <v>22</v>
      </c>
      <c r="D17" s="52">
        <f>(((Datos!$C$2-1)*Datos!$C$3)+Datos!$C$4+Datos!$C$5)*'Atenuaciones de los componentes'!G13</f>
        <v>5.32</v>
      </c>
      <c r="E17" s="52">
        <f>'Atenuaciones de los componentes'!G8</f>
        <v>20</v>
      </c>
      <c r="F17" s="52">
        <f>(Datos!$C$2-2)*'Atenuaciones de los componentes'!F8</f>
        <v>8</v>
      </c>
      <c r="G17" s="53">
        <f>'Atenuaciones de los componentes'!G16</f>
        <v>0.5</v>
      </c>
      <c r="H17" s="44">
        <f>SUM(D17:G17)</f>
        <v>33.82</v>
      </c>
    </row>
    <row r="19" ht="13.5" thickBot="1"/>
    <row r="20" spans="2:8" ht="13.5" thickBot="1">
      <c r="B20" s="50" t="s">
        <v>29</v>
      </c>
      <c r="C20" s="4"/>
      <c r="D20" s="4"/>
      <c r="E20" s="51" t="s">
        <v>33</v>
      </c>
      <c r="F20" s="4"/>
      <c r="G20" s="4"/>
      <c r="H20" s="5"/>
    </row>
    <row r="21" spans="3:8" ht="13.5" thickBot="1">
      <c r="C21" s="47" t="s">
        <v>5</v>
      </c>
      <c r="D21" s="29" t="s">
        <v>15</v>
      </c>
      <c r="E21" s="29" t="s">
        <v>23</v>
      </c>
      <c r="F21" s="29" t="s">
        <v>12</v>
      </c>
      <c r="G21" s="48" t="s">
        <v>24</v>
      </c>
      <c r="H21" s="49" t="s">
        <v>25</v>
      </c>
    </row>
    <row r="22" spans="3:8" ht="13.5" thickBot="1">
      <c r="C22" s="46" t="s">
        <v>18</v>
      </c>
      <c r="D22" s="52">
        <f>(((Datos!$C$2-2)*Datos!$C$3)+Datos!$C$4+Datos!$C$5)*'Atenuaciones de los componentes'!C13</f>
        <v>1.075</v>
      </c>
      <c r="E22" s="52">
        <f>'Atenuaciones de los componentes'!G4</f>
        <v>22</v>
      </c>
      <c r="F22" s="52">
        <f>(Datos!$C$2-3)*'Atenuaciones de los componentes'!F4</f>
        <v>1.5</v>
      </c>
      <c r="G22" s="53">
        <f>'Atenuaciones de los componentes'!C16</f>
        <v>0.5</v>
      </c>
      <c r="H22" s="44">
        <f>SUM(D22:G22)</f>
        <v>25.075</v>
      </c>
    </row>
    <row r="23" spans="3:8" ht="13.5" thickBot="1">
      <c r="C23" s="47" t="s">
        <v>19</v>
      </c>
      <c r="D23" s="54">
        <f>(((Datos!$C$2-2)*Datos!$C$3)+Datos!$C$4+Datos!$C$5)*'Atenuaciones de los componentes'!D13</f>
        <v>1.4500000000000002</v>
      </c>
      <c r="E23" s="54">
        <f>'Atenuaciones de los componentes'!G5</f>
        <v>22</v>
      </c>
      <c r="F23" s="54">
        <f>(Datos!$C$2-3)*'Atenuaciones de los componentes'!F5</f>
        <v>1.5</v>
      </c>
      <c r="G23" s="55">
        <f>'Atenuaciones de los componentes'!D16</f>
        <v>0.5</v>
      </c>
      <c r="H23" s="45">
        <f>SUM(D23:G23)</f>
        <v>25.45</v>
      </c>
    </row>
    <row r="24" spans="3:8" ht="13.5" thickBot="1">
      <c r="C24" s="46" t="s">
        <v>20</v>
      </c>
      <c r="D24" s="52">
        <f>(((Datos!$C$2-2)*Datos!$C$3)+Datos!$C$4+Datos!$C$5)*'Atenuaciones de los componentes'!E13</f>
        <v>2.15</v>
      </c>
      <c r="E24" s="52">
        <f>'Atenuaciones de los componentes'!G6</f>
        <v>20</v>
      </c>
      <c r="F24" s="52">
        <f>(Datos!$C$2-3)*'Atenuaciones de los componentes'!F6</f>
        <v>2.4000000000000004</v>
      </c>
      <c r="G24" s="53">
        <f>'Atenuaciones de los componentes'!E16</f>
        <v>0.5</v>
      </c>
      <c r="H24" s="44">
        <f>SUM(D24:G24)</f>
        <v>25.049999999999997</v>
      </c>
    </row>
    <row r="25" spans="3:8" ht="13.5" thickBot="1">
      <c r="C25" s="47" t="s">
        <v>21</v>
      </c>
      <c r="D25" s="54">
        <f>(((Datos!$C$2-2)*Datos!$C$3)+Datos!$C$4+Datos!$C$5)*'Atenuaciones de los componentes'!F13</f>
        <v>4</v>
      </c>
      <c r="E25" s="54">
        <f>'Atenuaciones de los componentes'!G7</f>
        <v>20</v>
      </c>
      <c r="F25" s="54">
        <f>(Datos!$C$2-3)*'Atenuaciones de los componentes'!F7</f>
        <v>4.5</v>
      </c>
      <c r="G25" s="55">
        <f>'Atenuaciones de los componentes'!F16</f>
        <v>0.5</v>
      </c>
      <c r="H25" s="45">
        <f>SUM(D25:G25)</f>
        <v>29</v>
      </c>
    </row>
    <row r="26" spans="3:8" ht="13.5" thickBot="1">
      <c r="C26" s="46" t="s">
        <v>22</v>
      </c>
      <c r="D26" s="52">
        <f>(((Datos!$C$2-2)*Datos!$C$3)+Datos!$C$4+Datos!$C$5)*'Atenuaciones de los componentes'!G13</f>
        <v>4.75</v>
      </c>
      <c r="E26" s="52">
        <f>'Atenuaciones de los componentes'!G8</f>
        <v>20</v>
      </c>
      <c r="F26" s="52">
        <f>(Datos!$C$2-3)*'Atenuaciones de los componentes'!F8</f>
        <v>6</v>
      </c>
      <c r="G26" s="53">
        <f>'Atenuaciones de los componentes'!G16</f>
        <v>0.5</v>
      </c>
      <c r="H26" s="44">
        <f>SUM(D26:G26)</f>
        <v>31.25</v>
      </c>
    </row>
    <row r="28" ht="13.5" thickBot="1"/>
    <row r="29" spans="2:8" ht="13.5" thickBot="1">
      <c r="B29" s="50" t="s">
        <v>30</v>
      </c>
      <c r="C29" s="4"/>
      <c r="D29" s="4"/>
      <c r="E29" s="51" t="s">
        <v>33</v>
      </c>
      <c r="F29" s="4"/>
      <c r="G29" s="4"/>
      <c r="H29" s="5"/>
    </row>
    <row r="30" spans="3:8" ht="13.5" thickBot="1">
      <c r="C30" s="47" t="s">
        <v>5</v>
      </c>
      <c r="D30" s="29" t="s">
        <v>15</v>
      </c>
      <c r="E30" s="29" t="s">
        <v>23</v>
      </c>
      <c r="F30" s="29" t="s">
        <v>12</v>
      </c>
      <c r="G30" s="48" t="s">
        <v>24</v>
      </c>
      <c r="H30" s="49" t="s">
        <v>25</v>
      </c>
    </row>
    <row r="31" spans="3:8" ht="13.5" thickBot="1">
      <c r="C31" s="46" t="s">
        <v>18</v>
      </c>
      <c r="D31" s="52">
        <f>(((Datos!$C$2-3)*Datos!$C$3)+Datos!$C$4+Datos!$C$5)*'Atenuaciones de los componentes'!C13</f>
        <v>0.946</v>
      </c>
      <c r="E31" s="52">
        <f>'Atenuaciones de los componentes'!G4</f>
        <v>22</v>
      </c>
      <c r="F31" s="52">
        <f>(Datos!$C$2-4)*'Atenuaciones de los componentes'!F4</f>
        <v>1</v>
      </c>
      <c r="G31" s="53">
        <f>'Atenuaciones de los componentes'!C16</f>
        <v>0.5</v>
      </c>
      <c r="H31" s="44">
        <f>SUM(D31:G31)</f>
        <v>24.446</v>
      </c>
    </row>
    <row r="32" spans="3:8" ht="13.5" thickBot="1">
      <c r="C32" s="47" t="s">
        <v>19</v>
      </c>
      <c r="D32" s="54">
        <f>(((Datos!$C$2-3)*Datos!$C$3)+Datos!$C$4+Datos!$C$5)*'Atenuaciones de los componentes'!D13</f>
        <v>1.276</v>
      </c>
      <c r="E32" s="54">
        <f>'Atenuaciones de los componentes'!G5</f>
        <v>22</v>
      </c>
      <c r="F32" s="54">
        <f>(Datos!$C$2-4)*'Atenuaciones de los componentes'!F5</f>
        <v>1</v>
      </c>
      <c r="G32" s="55">
        <f>'Atenuaciones de los componentes'!D16</f>
        <v>0.5</v>
      </c>
      <c r="H32" s="45">
        <f>SUM(D32:G32)</f>
        <v>24.776</v>
      </c>
    </row>
    <row r="33" spans="3:8" ht="13.5" thickBot="1">
      <c r="C33" s="46" t="s">
        <v>20</v>
      </c>
      <c r="D33" s="52">
        <f>(((Datos!$C$2-3)*Datos!$C$3)+Datos!$C$4+Datos!$C$5)*'Atenuaciones de los componentes'!E13</f>
        <v>1.892</v>
      </c>
      <c r="E33" s="52">
        <f>'Atenuaciones de los componentes'!G6</f>
        <v>20</v>
      </c>
      <c r="F33" s="52">
        <f>(Datos!$C$2-4)*'Atenuaciones de los componentes'!F6</f>
        <v>1.6</v>
      </c>
      <c r="G33" s="53">
        <f>'Atenuaciones de los componentes'!E16</f>
        <v>0.5</v>
      </c>
      <c r="H33" s="44">
        <f>SUM(D33:G33)</f>
        <v>23.992</v>
      </c>
    </row>
    <row r="34" spans="3:8" ht="13.5" thickBot="1">
      <c r="C34" s="47" t="s">
        <v>21</v>
      </c>
      <c r="D34" s="54">
        <f>(((Datos!$C$2-3)*Datos!$C$3)+Datos!$C$4+Datos!$C$5)*'Atenuaciones de los componentes'!F13</f>
        <v>3.52</v>
      </c>
      <c r="E34" s="54">
        <f>'Atenuaciones de los componentes'!G7</f>
        <v>20</v>
      </c>
      <c r="F34" s="54">
        <f>(Datos!$C$2-4)*'Atenuaciones de los componentes'!F7</f>
        <v>3</v>
      </c>
      <c r="G34" s="55">
        <f>'Atenuaciones de los componentes'!F16</f>
        <v>0.5</v>
      </c>
      <c r="H34" s="45">
        <f>SUM(D34:G34)</f>
        <v>27.02</v>
      </c>
    </row>
    <row r="35" spans="3:8" ht="13.5" thickBot="1">
      <c r="C35" s="46" t="s">
        <v>22</v>
      </c>
      <c r="D35" s="52">
        <f>(((Datos!$C$2-3)*Datos!$C$3)+Datos!$C$4+Datos!$C$5)*'Atenuaciones de los componentes'!G13</f>
        <v>4.18</v>
      </c>
      <c r="E35" s="52">
        <f>'Atenuaciones de los componentes'!G8</f>
        <v>20</v>
      </c>
      <c r="F35" s="52">
        <f>(Datos!$C$2-4)*'Atenuaciones de los componentes'!F8</f>
        <v>4</v>
      </c>
      <c r="G35" s="53">
        <f>'Atenuaciones de los componentes'!G16</f>
        <v>0.5</v>
      </c>
      <c r="H35" s="44">
        <f>SUM(D35:G35)</f>
        <v>28.68</v>
      </c>
    </row>
    <row r="37" ht="13.5" thickBot="1"/>
    <row r="38" spans="2:8" ht="13.5" thickBot="1">
      <c r="B38" s="50" t="s">
        <v>31</v>
      </c>
      <c r="C38" s="4"/>
      <c r="D38" s="4"/>
      <c r="E38" s="51" t="s">
        <v>33</v>
      </c>
      <c r="F38" s="4"/>
      <c r="G38" s="4"/>
      <c r="H38" s="5"/>
    </row>
    <row r="39" spans="3:8" ht="13.5" thickBot="1">
      <c r="C39" s="47" t="s">
        <v>5</v>
      </c>
      <c r="D39" s="29" t="s">
        <v>15</v>
      </c>
      <c r="E39" s="29" t="s">
        <v>23</v>
      </c>
      <c r="F39" s="29" t="s">
        <v>12</v>
      </c>
      <c r="G39" s="48" t="s">
        <v>24</v>
      </c>
      <c r="H39" s="43" t="s">
        <v>25</v>
      </c>
    </row>
    <row r="40" spans="3:8" ht="13.5" thickBot="1">
      <c r="C40" s="46" t="s">
        <v>18</v>
      </c>
      <c r="D40" s="52">
        <f>(((Datos!$C$2-4)*Datos!$C$3)+Datos!$C$4+Datos!$C$5)*'Atenuaciones de los componentes'!C13</f>
        <v>0.817</v>
      </c>
      <c r="E40" s="52">
        <f>'Atenuaciones de los componentes'!G4</f>
        <v>22</v>
      </c>
      <c r="F40" s="52">
        <f>(Datos!$C$2-5)*'Atenuaciones de los componentes'!F4</f>
        <v>0.5</v>
      </c>
      <c r="G40" s="53">
        <f>'Atenuaciones de los componentes'!C16</f>
        <v>0.5</v>
      </c>
      <c r="H40" s="23">
        <f>SUM(D40:G40)</f>
        <v>23.817</v>
      </c>
    </row>
    <row r="41" spans="3:8" ht="13.5" thickBot="1">
      <c r="C41" s="47" t="s">
        <v>19</v>
      </c>
      <c r="D41" s="54">
        <f>(((Datos!$C$2-4)*Datos!$C$3)+Datos!$C$4+Datos!$C$5)*'Atenuaciones de los componentes'!D13</f>
        <v>1.102</v>
      </c>
      <c r="E41" s="54">
        <f>'Atenuaciones de los componentes'!G5</f>
        <v>22</v>
      </c>
      <c r="F41" s="54">
        <f>(Datos!$C$2-5)*'Atenuaciones de los componentes'!F5</f>
        <v>0.5</v>
      </c>
      <c r="G41" s="55">
        <f>'Atenuaciones de los componentes'!D16</f>
        <v>0.5</v>
      </c>
      <c r="H41" s="27">
        <f>SUM(D41:G41)</f>
        <v>24.102</v>
      </c>
    </row>
    <row r="42" spans="3:8" ht="13.5" thickBot="1">
      <c r="C42" s="46" t="s">
        <v>20</v>
      </c>
      <c r="D42" s="52">
        <f>(((Datos!$C$2-4)*Datos!$C$3)+Datos!$C$4+Datos!$C$5)*'Atenuaciones de los componentes'!E13</f>
        <v>1.634</v>
      </c>
      <c r="E42" s="52">
        <f>'Atenuaciones de los componentes'!G6</f>
        <v>20</v>
      </c>
      <c r="F42" s="52">
        <f>(Datos!$C$2-5)*'Atenuaciones de los componentes'!F6</f>
        <v>0.8</v>
      </c>
      <c r="G42" s="53">
        <f>'Atenuaciones de los componentes'!E16</f>
        <v>0.5</v>
      </c>
      <c r="H42" s="23">
        <f>SUM(D42:G42)</f>
        <v>22.934</v>
      </c>
    </row>
    <row r="43" spans="3:8" ht="13.5" thickBot="1">
      <c r="C43" s="47" t="s">
        <v>21</v>
      </c>
      <c r="D43" s="54">
        <f>(((Datos!$C$2-4)*Datos!$C$3)+Datos!$C$4+Datos!$C$5)*'Atenuaciones de los componentes'!F13</f>
        <v>3.04</v>
      </c>
      <c r="E43" s="54">
        <f>'Atenuaciones de los componentes'!G7</f>
        <v>20</v>
      </c>
      <c r="F43" s="54">
        <f>(Datos!$C$2-5)*'Atenuaciones de los componentes'!F7</f>
        <v>1.5</v>
      </c>
      <c r="G43" s="55">
        <f>'Atenuaciones de los componentes'!F16</f>
        <v>0.5</v>
      </c>
      <c r="H43" s="27">
        <f>SUM(D43:G43)</f>
        <v>25.04</v>
      </c>
    </row>
    <row r="44" spans="3:8" ht="13.5" thickBot="1">
      <c r="C44" s="46" t="s">
        <v>22</v>
      </c>
      <c r="D44" s="52">
        <f>(((Datos!$C$2-4)*Datos!$C$3)+Datos!$C$4+Datos!$C$5)*'Atenuaciones de los componentes'!G13</f>
        <v>3.61</v>
      </c>
      <c r="E44" s="52">
        <f>'Atenuaciones de los componentes'!G8</f>
        <v>20</v>
      </c>
      <c r="F44" s="52">
        <f>(Datos!$C$2-5)*'Atenuaciones de los componentes'!F8</f>
        <v>2</v>
      </c>
      <c r="G44" s="53">
        <f>'Atenuaciones de los componentes'!G16</f>
        <v>0.5</v>
      </c>
      <c r="H44" s="23">
        <f>SUM(D44:G44)</f>
        <v>26.11</v>
      </c>
    </row>
    <row r="46" ht="13.5" thickBot="1"/>
    <row r="47" spans="2:8" ht="13.5" thickBot="1">
      <c r="B47" s="50" t="s">
        <v>32</v>
      </c>
      <c r="C47" s="4"/>
      <c r="D47" s="4"/>
      <c r="E47" s="51" t="s">
        <v>33</v>
      </c>
      <c r="F47" s="4"/>
      <c r="G47" s="4"/>
      <c r="H47" s="5"/>
    </row>
    <row r="48" spans="3:8" ht="13.5" thickBot="1">
      <c r="C48" s="47" t="s">
        <v>5</v>
      </c>
      <c r="D48" s="29" t="s">
        <v>15</v>
      </c>
      <c r="E48" s="29" t="s">
        <v>23</v>
      </c>
      <c r="F48" s="29" t="s">
        <v>12</v>
      </c>
      <c r="G48" s="48" t="s">
        <v>24</v>
      </c>
      <c r="H48" s="49" t="s">
        <v>25</v>
      </c>
    </row>
    <row r="49" spans="3:8" ht="13.5" thickBot="1">
      <c r="C49" s="46" t="s">
        <v>18</v>
      </c>
      <c r="D49" s="52">
        <f>(((Datos!$C$2-5)*Datos!$C$3)+Datos!$C$4+Datos!$C$5)*'Atenuaciones de los componentes'!C13</f>
        <v>0.688</v>
      </c>
      <c r="E49" s="52">
        <f>'Atenuaciones de los componentes'!G4</f>
        <v>22</v>
      </c>
      <c r="F49" s="52">
        <f>(Datos!$C$2-6)*'Atenuaciones de los componentes'!F4</f>
        <v>0</v>
      </c>
      <c r="G49" s="53">
        <f>'Atenuaciones de los componentes'!C16</f>
        <v>0.5</v>
      </c>
      <c r="H49" s="44">
        <f>SUM(D49:G49)</f>
        <v>23.188</v>
      </c>
    </row>
    <row r="50" spans="3:8" ht="13.5" thickBot="1">
      <c r="C50" s="47" t="s">
        <v>19</v>
      </c>
      <c r="D50" s="54">
        <f>(((Datos!$C$2-5)*Datos!$C$3)+Datos!$C$4+Datos!$C$5)*'Atenuaciones de los componentes'!D13</f>
        <v>0.928</v>
      </c>
      <c r="E50" s="54">
        <f>'Atenuaciones de los componentes'!G5</f>
        <v>22</v>
      </c>
      <c r="F50" s="54">
        <f>(Datos!$C$2-6)*'Atenuaciones de los componentes'!F5</f>
        <v>0</v>
      </c>
      <c r="G50" s="55">
        <f>'Atenuaciones de los componentes'!D16</f>
        <v>0.5</v>
      </c>
      <c r="H50" s="45">
        <f>SUM(D50:G50)</f>
        <v>23.428</v>
      </c>
    </row>
    <row r="51" spans="3:8" ht="13.5" thickBot="1">
      <c r="C51" s="46" t="s">
        <v>20</v>
      </c>
      <c r="D51" s="52">
        <f>(((Datos!$C$2-5)*Datos!$C$3)+Datos!$C$4+Datos!$C$5)*'Atenuaciones de los componentes'!E13</f>
        <v>1.376</v>
      </c>
      <c r="E51" s="52">
        <f>'Atenuaciones de los componentes'!G6</f>
        <v>20</v>
      </c>
      <c r="F51" s="52">
        <f>(Datos!$C$2-6)*'Atenuaciones de los componentes'!F6</f>
        <v>0</v>
      </c>
      <c r="G51" s="53">
        <f>'Atenuaciones de los componentes'!E16</f>
        <v>0.5</v>
      </c>
      <c r="H51" s="44">
        <f>SUM(D51:G51)</f>
        <v>21.876</v>
      </c>
    </row>
    <row r="52" spans="3:8" ht="13.5" thickBot="1">
      <c r="C52" s="47" t="s">
        <v>21</v>
      </c>
      <c r="D52" s="54">
        <f>(((Datos!$C$2-5)*Datos!$C$3)+Datos!$C$4+Datos!$C$5)*'Atenuaciones de los componentes'!F13</f>
        <v>2.56</v>
      </c>
      <c r="E52" s="54">
        <f>'Atenuaciones de los componentes'!G7</f>
        <v>20</v>
      </c>
      <c r="F52" s="54">
        <f>(Datos!$C$2-6)*'Atenuaciones de los componentes'!F7</f>
        <v>0</v>
      </c>
      <c r="G52" s="55">
        <f>'Atenuaciones de los componentes'!F16</f>
        <v>0.5</v>
      </c>
      <c r="H52" s="45">
        <f>SUM(D52:G52)</f>
        <v>23.06</v>
      </c>
    </row>
    <row r="53" spans="3:8" ht="13.5" thickBot="1">
      <c r="C53" s="46" t="s">
        <v>22</v>
      </c>
      <c r="D53" s="52">
        <f>(((Datos!$C$2-5)*Datos!$C$3)+Datos!$C$4+Datos!$C$5)*'Atenuaciones de los componentes'!G13</f>
        <v>3.04</v>
      </c>
      <c r="E53" s="52">
        <f>'Atenuaciones de los componentes'!G8</f>
        <v>20</v>
      </c>
      <c r="F53" s="52">
        <f>(Datos!$C$2-6)*'Atenuaciones de los componentes'!F8</f>
        <v>0</v>
      </c>
      <c r="G53" s="53">
        <f>'Atenuaciones de los componentes'!G16</f>
        <v>0.5</v>
      </c>
      <c r="H53" s="44">
        <f>SUM(D53:G53)</f>
        <v>23.54</v>
      </c>
    </row>
  </sheetData>
  <printOptions/>
  <pageMargins left="0.53" right="0.58" top="0.39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B2:E7"/>
  <sheetViews>
    <sheetView workbookViewId="0" topLeftCell="A1">
      <selection activeCell="D22" sqref="D22"/>
    </sheetView>
  </sheetViews>
  <sheetFormatPr defaultColWidth="11.421875" defaultRowHeight="12.75"/>
  <cols>
    <col min="3" max="3" width="20.8515625" style="0" customWidth="1"/>
    <col min="4" max="4" width="22.57421875" style="0" customWidth="1"/>
    <col min="5" max="5" width="30.140625" style="0" customWidth="1"/>
  </cols>
  <sheetData>
    <row r="1" ht="13.5" thickBot="1"/>
    <row r="2" spans="2:5" ht="13.5" thickBot="1">
      <c r="B2" s="18" t="s">
        <v>5</v>
      </c>
      <c r="C2" s="12" t="s">
        <v>41</v>
      </c>
      <c r="D2" s="12" t="s">
        <v>42</v>
      </c>
      <c r="E2" s="19" t="s">
        <v>43</v>
      </c>
    </row>
    <row r="3" spans="2:5" ht="16.5" thickBot="1">
      <c r="B3" s="20" t="s">
        <v>18</v>
      </c>
      <c r="C3" s="21">
        <f>'Resultados At x planta'!H4</f>
        <v>26.333</v>
      </c>
      <c r="D3" s="22">
        <v>57</v>
      </c>
      <c r="E3" s="73">
        <f>SUM(C3:D3)</f>
        <v>83.333</v>
      </c>
    </row>
    <row r="4" spans="2:5" ht="16.5" thickBot="1">
      <c r="B4" s="24" t="s">
        <v>19</v>
      </c>
      <c r="C4" s="25">
        <f>'Resultados At x planta'!H5</f>
        <v>26.798000000000002</v>
      </c>
      <c r="D4" s="26">
        <v>40</v>
      </c>
      <c r="E4" s="74">
        <f>SUM(C4:D4)</f>
        <v>66.798</v>
      </c>
    </row>
    <row r="5" spans="2:5" ht="16.5" thickBot="1">
      <c r="B5" s="20" t="s">
        <v>20</v>
      </c>
      <c r="C5" s="21">
        <f>'Resultados At x planta'!H6</f>
        <v>27.166</v>
      </c>
      <c r="D5" s="22">
        <v>57</v>
      </c>
      <c r="E5" s="73">
        <f>SUM(C5:D5)</f>
        <v>84.166</v>
      </c>
    </row>
    <row r="6" spans="2:5" ht="16.5" thickBot="1">
      <c r="B6" s="24" t="s">
        <v>21</v>
      </c>
      <c r="C6" s="25">
        <f>'Resultados At x planta'!H7</f>
        <v>32.96</v>
      </c>
      <c r="D6" s="26">
        <v>57</v>
      </c>
      <c r="E6" s="74">
        <f>SUM(C6:D6)</f>
        <v>89.96000000000001</v>
      </c>
    </row>
    <row r="7" spans="2:5" ht="16.5" thickBot="1">
      <c r="B7" s="20" t="s">
        <v>22</v>
      </c>
      <c r="C7" s="21">
        <f>'Resultados At x planta'!H8</f>
        <v>36.39</v>
      </c>
      <c r="D7" s="22">
        <v>57</v>
      </c>
      <c r="E7" s="73">
        <f>SUM(C7:D7)</f>
        <v>93.39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3:G9"/>
  <sheetViews>
    <sheetView workbookViewId="0" topLeftCell="A1">
      <selection activeCell="C16" sqref="C16"/>
    </sheetView>
  </sheetViews>
  <sheetFormatPr defaultColWidth="11.421875" defaultRowHeight="12.75"/>
  <cols>
    <col min="2" max="2" width="22.28125" style="0" customWidth="1"/>
    <col min="3" max="3" width="13.57421875" style="0" customWidth="1"/>
  </cols>
  <sheetData>
    <row r="2" ht="13.5" thickBot="1"/>
    <row r="3" spans="2:7" ht="13.5" thickBot="1">
      <c r="B3" s="57" t="s">
        <v>36</v>
      </c>
      <c r="C3" s="14" t="s">
        <v>6</v>
      </c>
      <c r="D3" s="12" t="s">
        <v>7</v>
      </c>
      <c r="E3" s="12" t="s">
        <v>8</v>
      </c>
      <c r="F3" s="12" t="s">
        <v>9</v>
      </c>
      <c r="G3" s="19" t="s">
        <v>9</v>
      </c>
    </row>
    <row r="4" spans="3:7" ht="13.5" thickBot="1">
      <c r="C4" s="56">
        <f>20*LOG(Datos!$C$8)+((Datos!C9*'Atenuaciones de los componentes'!C13)+'Atenuaciones de los componentes'!C19)-Datos!C10</f>
        <v>2.209400086720372</v>
      </c>
      <c r="D4" s="56">
        <f>20*LOG(Datos!$C$8)+((Datos!C9*'Atenuaciones de los componentes'!D13)+'Atenuaciones de los componentes'!D19)-Datos!C11</f>
        <v>2.3594000867203775</v>
      </c>
      <c r="E4" s="56">
        <f>20*LOG(Datos!$C$8)+((Datos!C9*'Atenuaciones de los componentes'!E13)+'Atenuaciones de los componentes'!E19)-Datos!C12</f>
        <v>2.6394000867203715</v>
      </c>
      <c r="F4" s="56">
        <f>20*LOG(Datos!$C$8)+((Datos!C9*'Atenuaciones de los componentes'!F13)+'Atenuaciones de los componentes'!F19)-Datos!C13</f>
        <v>3.3794000867203735</v>
      </c>
      <c r="G4" s="56">
        <f>20*LOG(Datos!$C$8)+((Datos!C9*'Atenuaciones de los componentes'!G13)+'Atenuaciones de los componentes'!G19)-Datos!C14</f>
        <v>3.6794000867203778</v>
      </c>
    </row>
    <row r="6" ht="13.5" thickBot="1"/>
    <row r="7" spans="2:7" ht="13.5" thickBot="1">
      <c r="B7" s="57" t="s">
        <v>37</v>
      </c>
      <c r="C7" s="14" t="s">
        <v>6</v>
      </c>
      <c r="D7" s="12" t="s">
        <v>7</v>
      </c>
      <c r="E7" s="12" t="s">
        <v>8</v>
      </c>
      <c r="F7" s="12" t="s">
        <v>9</v>
      </c>
      <c r="G7" s="19" t="s">
        <v>9</v>
      </c>
    </row>
    <row r="8" spans="3:7" ht="13.5" thickBot="1">
      <c r="C8" s="56">
        <f>C4+3</f>
        <v>5.209400086720372</v>
      </c>
      <c r="D8" s="56">
        <f>D4+3</f>
        <v>5.3594000867203775</v>
      </c>
      <c r="E8" s="56">
        <f>E4+3</f>
        <v>5.6394000867203715</v>
      </c>
      <c r="F8" s="56">
        <f>F4+3</f>
        <v>6.3794000867203735</v>
      </c>
      <c r="G8" s="56">
        <f>G4+3</f>
        <v>6.679400086720378</v>
      </c>
    </row>
    <row r="9" spans="3:7" ht="16.5" thickBot="1">
      <c r="C9" s="66">
        <f>CEILING(C8,1)</f>
        <v>6</v>
      </c>
      <c r="D9" s="66">
        <f>CEILING(D8,1)</f>
        <v>6</v>
      </c>
      <c r="E9" s="66">
        <f>CEILING(E8,1)</f>
        <v>6</v>
      </c>
      <c r="F9" s="66">
        <f>CEILING(F8,1)</f>
        <v>7</v>
      </c>
      <c r="G9" s="66">
        <f>CEILING(G8,1)</f>
        <v>7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Profesor</cp:lastModifiedBy>
  <cp:lastPrinted>2009-11-23T23:16:01Z</cp:lastPrinted>
  <dcterms:created xsi:type="dcterms:W3CDTF">2009-11-23T21:59:11Z</dcterms:created>
  <dcterms:modified xsi:type="dcterms:W3CDTF">2010-05-26T09:00:38Z</dcterms:modified>
  <cp:category/>
  <cp:version/>
  <cp:contentType/>
  <cp:contentStatus/>
</cp:coreProperties>
</file>